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Quick Look" sheetId="1" r:id="rId1"/>
  </sheets>
  <calcPr calcId="145621"/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L28" i="1" s="1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L24" i="1" s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F20" i="1"/>
  <c r="L20" i="1" s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  <c r="L16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L14" i="1" s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D10" i="1"/>
  <c r="J9" i="1"/>
  <c r="I9" i="1"/>
  <c r="H9" i="1"/>
  <c r="G9" i="1"/>
  <c r="F9" i="1"/>
  <c r="E9" i="1"/>
  <c r="E33" i="1" s="1"/>
  <c r="D9" i="1"/>
  <c r="M8" i="1"/>
  <c r="E8" i="1"/>
  <c r="K8" i="1" s="1"/>
  <c r="L12" i="1" l="1"/>
  <c r="L10" i="1"/>
  <c r="L18" i="1"/>
  <c r="L19" i="1"/>
  <c r="L21" i="1"/>
  <c r="L23" i="1"/>
  <c r="L25" i="1"/>
  <c r="L27" i="1"/>
  <c r="F32" i="1"/>
  <c r="N8" i="1"/>
  <c r="G32" i="1"/>
  <c r="L9" i="1"/>
  <c r="M9" i="1" s="1"/>
  <c r="L13" i="1"/>
  <c r="L15" i="1"/>
  <c r="L17" i="1"/>
  <c r="L26" i="1"/>
  <c r="E32" i="1"/>
  <c r="K9" i="1"/>
  <c r="L11" i="1"/>
  <c r="E10" i="1"/>
  <c r="D11" i="1"/>
  <c r="L22" i="1"/>
  <c r="M10" i="1" l="1"/>
  <c r="G33" i="1"/>
  <c r="H32" i="1"/>
  <c r="R8" i="1"/>
  <c r="F33" i="1"/>
  <c r="N9" i="1"/>
  <c r="O9" i="1"/>
  <c r="P9" i="1" s="1"/>
  <c r="D12" i="1"/>
  <c r="E11" i="1"/>
  <c r="E34" i="1"/>
  <c r="K10" i="1"/>
  <c r="F34" i="1" l="1"/>
  <c r="O10" i="1"/>
  <c r="P10" i="1" s="1"/>
  <c r="I34" i="1" s="1"/>
  <c r="N10" i="1"/>
  <c r="H33" i="1"/>
  <c r="D13" i="1"/>
  <c r="E12" i="1"/>
  <c r="I33" i="1"/>
  <c r="Q9" i="1"/>
  <c r="K11" i="1"/>
  <c r="E35" i="1"/>
  <c r="M11" i="1"/>
  <c r="G34" i="1"/>
  <c r="G35" i="1" l="1"/>
  <c r="M12" i="1"/>
  <c r="Q10" i="1"/>
  <c r="J33" i="1"/>
  <c r="R9" i="1"/>
  <c r="K12" i="1"/>
  <c r="E36" i="1"/>
  <c r="H34" i="1"/>
  <c r="N11" i="1"/>
  <c r="F35" i="1"/>
  <c r="O11" i="1"/>
  <c r="P11" i="1" s="1"/>
  <c r="I35" i="1" s="1"/>
  <c r="D14" i="1"/>
  <c r="E13" i="1"/>
  <c r="H35" i="1" l="1"/>
  <c r="J34" i="1"/>
  <c r="Q11" i="1"/>
  <c r="K13" i="1"/>
  <c r="E37" i="1"/>
  <c r="F36" i="1"/>
  <c r="O12" i="1"/>
  <c r="P12" i="1" s="1"/>
  <c r="I36" i="1" s="1"/>
  <c r="N12" i="1"/>
  <c r="E14" i="1"/>
  <c r="D15" i="1"/>
  <c r="R10" i="1"/>
  <c r="G36" i="1"/>
  <c r="M13" i="1"/>
  <c r="D16" i="1" l="1"/>
  <c r="E15" i="1"/>
  <c r="J35" i="1"/>
  <c r="Q12" i="1"/>
  <c r="R12" i="1" s="1"/>
  <c r="E38" i="1"/>
  <c r="K14" i="1"/>
  <c r="R11" i="1"/>
  <c r="M14" i="1"/>
  <c r="G37" i="1"/>
  <c r="H36" i="1"/>
  <c r="F37" i="1"/>
  <c r="N13" i="1"/>
  <c r="O13" i="1"/>
  <c r="P13" i="1" s="1"/>
  <c r="I37" i="1" s="1"/>
  <c r="M15" i="1" l="1"/>
  <c r="G38" i="1"/>
  <c r="J36" i="1"/>
  <c r="Q13" i="1"/>
  <c r="R13" i="1" s="1"/>
  <c r="H37" i="1"/>
  <c r="F38" i="1"/>
  <c r="O14" i="1"/>
  <c r="P14" i="1" s="1"/>
  <c r="I38" i="1" s="1"/>
  <c r="N14" i="1"/>
  <c r="E39" i="1"/>
  <c r="K15" i="1"/>
  <c r="D17" i="1"/>
  <c r="E16" i="1"/>
  <c r="N15" i="1" l="1"/>
  <c r="F39" i="1"/>
  <c r="O15" i="1"/>
  <c r="P15" i="1" s="1"/>
  <c r="I39" i="1" s="1"/>
  <c r="K16" i="1"/>
  <c r="E40" i="1"/>
  <c r="G39" i="1"/>
  <c r="M16" i="1"/>
  <c r="H38" i="1"/>
  <c r="D18" i="1"/>
  <c r="E17" i="1"/>
  <c r="Q14" i="1"/>
  <c r="R14" i="1" s="1"/>
  <c r="J37" i="1"/>
  <c r="E41" i="1" l="1"/>
  <c r="K17" i="1"/>
  <c r="D19" i="1"/>
  <c r="E18" i="1"/>
  <c r="F40" i="1"/>
  <c r="O16" i="1"/>
  <c r="P16" i="1" s="1"/>
  <c r="I40" i="1" s="1"/>
  <c r="N16" i="1"/>
  <c r="M17" i="1"/>
  <c r="G40" i="1"/>
  <c r="J38" i="1"/>
  <c r="Q15" i="1"/>
  <c r="H39" i="1"/>
  <c r="E42" i="1" l="1"/>
  <c r="K18" i="1"/>
  <c r="H40" i="1"/>
  <c r="E19" i="1"/>
  <c r="D20" i="1"/>
  <c r="J39" i="1"/>
  <c r="Q16" i="1"/>
  <c r="R15" i="1"/>
  <c r="F41" i="1"/>
  <c r="N17" i="1"/>
  <c r="O17" i="1"/>
  <c r="P17" i="1" s="1"/>
  <c r="I41" i="1" s="1"/>
  <c r="G41" i="1"/>
  <c r="M18" i="1"/>
  <c r="M19" i="1" l="1"/>
  <c r="G42" i="1"/>
  <c r="F42" i="1"/>
  <c r="O18" i="1"/>
  <c r="P18" i="1" s="1"/>
  <c r="I42" i="1" s="1"/>
  <c r="N18" i="1"/>
  <c r="J40" i="1"/>
  <c r="Q17" i="1"/>
  <c r="R16" i="1"/>
  <c r="H41" i="1"/>
  <c r="E20" i="1"/>
  <c r="D21" i="1"/>
  <c r="K19" i="1"/>
  <c r="E43" i="1"/>
  <c r="H42" i="1" l="1"/>
  <c r="E44" i="1"/>
  <c r="K20" i="1"/>
  <c r="J41" i="1"/>
  <c r="Q18" i="1"/>
  <c r="R18" i="1" s="1"/>
  <c r="R17" i="1"/>
  <c r="F43" i="1"/>
  <c r="O19" i="1"/>
  <c r="P19" i="1" s="1"/>
  <c r="I43" i="1" s="1"/>
  <c r="N19" i="1"/>
  <c r="D22" i="1"/>
  <c r="E21" i="1"/>
  <c r="G43" i="1"/>
  <c r="M20" i="1"/>
  <c r="K21" i="1" l="1"/>
  <c r="E45" i="1"/>
  <c r="D23" i="1"/>
  <c r="E22" i="1"/>
  <c r="H43" i="1"/>
  <c r="F44" i="1"/>
  <c r="N20" i="1"/>
  <c r="O20" i="1"/>
  <c r="P20" i="1" s="1"/>
  <c r="I44" i="1" s="1"/>
  <c r="M21" i="1"/>
  <c r="G44" i="1"/>
  <c r="J42" i="1"/>
  <c r="Q19" i="1"/>
  <c r="H44" i="1" l="1"/>
  <c r="E46" i="1"/>
  <c r="K22" i="1"/>
  <c r="E23" i="1"/>
  <c r="D24" i="1"/>
  <c r="Q20" i="1"/>
  <c r="J43" i="1"/>
  <c r="G45" i="1"/>
  <c r="M22" i="1"/>
  <c r="R19" i="1"/>
  <c r="O21" i="1"/>
  <c r="P21" i="1" s="1"/>
  <c r="I45" i="1" s="1"/>
  <c r="N21" i="1"/>
  <c r="F45" i="1"/>
  <c r="F46" i="1" l="1"/>
  <c r="O22" i="1"/>
  <c r="P22" i="1" s="1"/>
  <c r="I46" i="1" s="1"/>
  <c r="N22" i="1"/>
  <c r="M23" i="1"/>
  <c r="G46" i="1"/>
  <c r="J44" i="1"/>
  <c r="Q21" i="1"/>
  <c r="E24" i="1"/>
  <c r="D25" i="1"/>
  <c r="H45" i="1"/>
  <c r="R21" i="1"/>
  <c r="K23" i="1"/>
  <c r="E47" i="1"/>
  <c r="R20" i="1"/>
  <c r="G47" i="1" l="1"/>
  <c r="M24" i="1"/>
  <c r="H46" i="1"/>
  <c r="J45" i="1"/>
  <c r="Q22" i="1"/>
  <c r="D26" i="1"/>
  <c r="E25" i="1"/>
  <c r="F47" i="1"/>
  <c r="O23" i="1"/>
  <c r="P23" i="1" s="1"/>
  <c r="I47" i="1" s="1"/>
  <c r="N23" i="1"/>
  <c r="E48" i="1"/>
  <c r="K24" i="1"/>
  <c r="J46" i="1" l="1"/>
  <c r="Q23" i="1"/>
  <c r="H47" i="1"/>
  <c r="R23" i="1"/>
  <c r="M25" i="1"/>
  <c r="G48" i="1"/>
  <c r="D27" i="1"/>
  <c r="E26" i="1"/>
  <c r="F48" i="1"/>
  <c r="N24" i="1"/>
  <c r="O24" i="1"/>
  <c r="P24" i="1" s="1"/>
  <c r="I48" i="1" s="1"/>
  <c r="K25" i="1"/>
  <c r="E49" i="1"/>
  <c r="R22" i="1"/>
  <c r="H48" i="1" l="1"/>
  <c r="Q24" i="1"/>
  <c r="J47" i="1"/>
  <c r="E27" i="1"/>
  <c r="D28" i="1"/>
  <c r="E28" i="1" s="1"/>
  <c r="O25" i="1"/>
  <c r="P25" i="1" s="1"/>
  <c r="I49" i="1" s="1"/>
  <c r="N25" i="1"/>
  <c r="F49" i="1"/>
  <c r="E50" i="1"/>
  <c r="K26" i="1"/>
  <c r="G49" i="1"/>
  <c r="M26" i="1"/>
  <c r="H49" i="1" l="1"/>
  <c r="J48" i="1"/>
  <c r="Q25" i="1"/>
  <c r="M27" i="1"/>
  <c r="G50" i="1"/>
  <c r="F50" i="1"/>
  <c r="O26" i="1"/>
  <c r="P26" i="1" s="1"/>
  <c r="I50" i="1" s="1"/>
  <c r="N26" i="1"/>
  <c r="E52" i="1"/>
  <c r="K28" i="1"/>
  <c r="K27" i="1"/>
  <c r="E51" i="1"/>
  <c r="R24" i="1"/>
  <c r="F52" i="1" l="1"/>
  <c r="O28" i="1"/>
  <c r="J49" i="1"/>
  <c r="Q26" i="1"/>
  <c r="R26" i="1" s="1"/>
  <c r="H50" i="1"/>
  <c r="R25" i="1"/>
  <c r="F51" i="1"/>
  <c r="O27" i="1"/>
  <c r="P27" i="1" s="1"/>
  <c r="I51" i="1" s="1"/>
  <c r="N27" i="1"/>
  <c r="G51" i="1"/>
  <c r="M28" i="1"/>
  <c r="G52" i="1" s="1"/>
  <c r="P28" i="1"/>
  <c r="I52" i="1" s="1"/>
  <c r="H51" i="1" l="1"/>
  <c r="N28" i="1"/>
  <c r="J50" i="1"/>
  <c r="Q27" i="1"/>
  <c r="R27" i="1" s="1"/>
  <c r="H52" i="1" l="1"/>
  <c r="Q28" i="1"/>
  <c r="J51" i="1"/>
  <c r="J52" i="1" l="1"/>
  <c r="A18" i="1"/>
  <c r="R28" i="1"/>
</calcChain>
</file>

<file path=xl/sharedStrings.xml><?xml version="1.0" encoding="utf-8"?>
<sst xmlns="http://schemas.openxmlformats.org/spreadsheetml/2006/main" count="128" uniqueCount="88">
  <si>
    <t>Quick-Look</t>
  </si>
  <si>
    <t>Calculations for Quick-Look answer:</t>
  </si>
  <si>
    <t>(plotted)</t>
  </si>
  <si>
    <t>To get a quick result, put your inputs in the below YELLOW CELLS ONLY. Your result is in the green cell.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</si>
  <si>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</si>
  <si>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</si>
  <si>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</si>
  <si>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</si>
  <si>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</si>
  <si>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</si>
  <si>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</si>
  <si>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</si>
  <si>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</si>
  <si>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</si>
  <si>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</si>
  <si>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</si>
  <si>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</si>
  <si>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</si>
  <si>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</si>
  <si>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natural disaster</t>
  </si>
  <si>
    <t>regulatory</t>
  </si>
  <si>
    <t>affordable</t>
  </si>
  <si>
    <t>yr old</t>
  </si>
  <si>
    <t>occurs in last</t>
  </si>
  <si>
    <t>storage failure occurs</t>
  </si>
  <si>
    <t>storage facility</t>
  </si>
  <si>
    <t>interference occurs</t>
  </si>
  <si>
    <t>other misc.</t>
  </si>
  <si>
    <t>reanimation</t>
  </si>
  <si>
    <t>any disaster</t>
  </si>
  <si>
    <t>remain</t>
  </si>
  <si>
    <t>rean.tech.</t>
  </si>
  <si>
    <t>years</t>
  </si>
  <si>
    <t>time frame.</t>
  </si>
  <si>
    <t>in last time frame.</t>
  </si>
  <si>
    <t>financial failure</t>
  </si>
  <si>
    <t>disaster occurs</t>
  </si>
  <si>
    <t>technology</t>
  </si>
  <si>
    <t>will occur</t>
  </si>
  <si>
    <t>frozen</t>
  </si>
  <si>
    <t>developed</t>
  </si>
  <si>
    <t>reanimated</t>
  </si>
  <si>
    <t>destroyed</t>
  </si>
  <si>
    <t>%</t>
  </si>
  <si>
    <t>odds that science will eliminate death due to aging, before you deanimate</t>
  </si>
  <si>
    <t>after</t>
  </si>
  <si>
    <t>from</t>
  </si>
  <si>
    <t>(fire, flood,</t>
  </si>
  <si>
    <t>(leak, human eror,</t>
  </si>
  <si>
    <t>(coroner, cryonics</t>
  </si>
  <si>
    <t>in last time</t>
  </si>
  <si>
    <t>available by</t>
  </si>
  <si>
    <t>by this</t>
  </si>
  <si>
    <t>till this</t>
  </si>
  <si>
    <t>deanimation</t>
  </si>
  <si>
    <t>now</t>
  </si>
  <si>
    <t>quake, etc)(%)</t>
  </si>
  <si>
    <t>sabotage, etc.)(%)</t>
  </si>
  <si>
    <t>time frame (%)</t>
  </si>
  <si>
    <t>outlawed, etc.)(%)</t>
  </si>
  <si>
    <t>frame (%)</t>
  </si>
  <si>
    <t>this time (%)</t>
  </si>
  <si>
    <t>time (%)</t>
  </si>
  <si>
    <t>NA</t>
  </si>
  <si>
    <t>For each fatal potential disaster below, fill-in the odds of that disaster occuring in a TYPICAL 20-YEAR PERIOD.</t>
  </si>
  <si>
    <t>a natural disaster (fire, flood, quake, etc.) occurring at your storage facility</t>
  </si>
  <si>
    <t>storage failure occurs (leak, human error, sabbatoge, etc.)</t>
  </si>
  <si>
    <t>a financial failure at your storage facility</t>
  </si>
  <si>
    <t>regulatory interference (coroner exhumes, cryonics outlawed, etc.)</t>
  </si>
  <si>
    <t>other miscellaneous disaster(s) of your choice</t>
  </si>
  <si>
    <t>years from now that you think there is a 50/50 chance that affordable reanimation technology will be available.</t>
  </si>
  <si>
    <t>Consider: Suspensions further in the future will be more advanced, so reanimation technology can be less advanced.</t>
  </si>
  <si>
    <t>ODDS  THAT  CRYONICS WILL WORK</t>
  </si>
  <si>
    <t>Data arranged for plotting:</t>
  </si>
  <si>
    <t>Legend:</t>
  </si>
  <si>
    <t>disaster</t>
  </si>
  <si>
    <t>still frozen</t>
  </si>
  <si>
    <t>rean.last 20</t>
  </si>
  <si>
    <t>Legend explained:</t>
  </si>
  <si>
    <t>technology: the odds that affordable reanimation technology will be available by the year in the horizontal axis.</t>
  </si>
  <si>
    <t>disaster: the odds that a disaster (the total of all individal disasters) will occur by the year in the horizontal axis.</t>
  </si>
  <si>
    <t>still frozen: the odds of remaining frozen till the year in the horizontal axis.</t>
  </si>
  <si>
    <t>rean. last 20:  the odds of being reanimated in the 20-year period prior to the year in the horizontal axis.</t>
  </si>
  <si>
    <t>reanimated: the odds of being reanimated by the year in the horizontal axis.</t>
  </si>
  <si>
    <t>slow team response, inadequate equipment, unvalidated protocol, embolism, etc</t>
  </si>
  <si>
    <t>Odds that preservation will be low quality.  Reasons might include autopsy, unwitnessed, poor perfusion,</t>
  </si>
  <si>
    <t>Your current age</t>
  </si>
  <si>
    <t>Your age when you deanimate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</si>
</sst>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>
      <alignment horizontal="center"/>
    </xf>
    <xf numFmtId="0" fontId="0" fillId="2" borderId="0" xfId="0" applyFill="1"/>
    <xf numFmtId="0" fontId="0" fillId="2" borderId="0" xfId="0" applyFill="1"/>
    <xf numFmtId="1" fontId="0" fillId="0" borderId="0" xfId="0" applyNumberFormat="1"/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1" fontId="2" fillId="3" borderId="0" xfId="0" applyNumberFormat="1" applyFont="1" applyFill="1"/>
    <xf numFmtId="0" fontId="2" fillId="0" borderId="0" xfId="0" applyFont="1"/>
    <xf numFmtId="0" fontId="0" fillId="0" borderId="0" xfId="0"/>
    <xf numFmtId="0" fontId="0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/>
              </a:rPr>
              <a:t>Reanimation Probabilities</a:t>
            </a: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'Quick Look'!$F$31</c:f>
              <c:strCache>
                <c:ptCount val="1"/>
                <c:pt idx="0">
                  <c:v>technology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EE4000"/>
              </a:solidFill>
            </c:spPr>
          </c:marker>
          <c:xVal>
            <c:numRef>
              <c:f>'Quick Look'!$E$32:$E$52</c:f>
              <c:numCache>
                <c:formatCode>0</c:formatCode>
                <c:ptCount val="21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  <c:pt idx="8">
                  <c:v>205</c:v>
                </c:pt>
                <c:pt idx="9">
                  <c:v>225</c:v>
                </c:pt>
                <c:pt idx="10">
                  <c:v>245</c:v>
                </c:pt>
                <c:pt idx="11">
                  <c:v>265</c:v>
                </c:pt>
                <c:pt idx="12">
                  <c:v>285</c:v>
                </c:pt>
                <c:pt idx="13">
                  <c:v>305</c:v>
                </c:pt>
                <c:pt idx="14">
                  <c:v>325</c:v>
                </c:pt>
                <c:pt idx="15">
                  <c:v>345</c:v>
                </c:pt>
                <c:pt idx="16">
                  <c:v>365</c:v>
                </c:pt>
                <c:pt idx="17">
                  <c:v>385</c:v>
                </c:pt>
                <c:pt idx="18">
                  <c:v>405</c:v>
                </c:pt>
                <c:pt idx="19">
                  <c:v>425</c:v>
                </c:pt>
                <c:pt idx="20">
                  <c:v>445</c:v>
                </c:pt>
              </c:numCache>
            </c:numRef>
          </c:xVal>
          <c:yVal>
            <c:numRef>
              <c:f>'Quick Look'!$F$32:$F$52</c:f>
              <c:numCache>
                <c:formatCode>0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35</c:v>
                </c:pt>
                <c:pt idx="3">
                  <c:v>52.25</c:v>
                </c:pt>
                <c:pt idx="4">
                  <c:v>61.25</c:v>
                </c:pt>
                <c:pt idx="5">
                  <c:v>70.25</c:v>
                </c:pt>
                <c:pt idx="6">
                  <c:v>79.25</c:v>
                </c:pt>
                <c:pt idx="7">
                  <c:v>88.25</c:v>
                </c:pt>
                <c:pt idx="8">
                  <c:v>95.5</c:v>
                </c:pt>
                <c:pt idx="9">
                  <c:v>97.5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'Quick Look'!$G$31</c:f>
              <c:strCache>
                <c:ptCount val="1"/>
                <c:pt idx="0">
                  <c:v>disaster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EE4000"/>
              </a:solidFill>
            </c:spPr>
          </c:marker>
          <c:xVal>
            <c:numRef>
              <c:f>'Quick Look'!$E$32:$E$52</c:f>
              <c:numCache>
                <c:formatCode>0</c:formatCode>
                <c:ptCount val="21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  <c:pt idx="8">
                  <c:v>205</c:v>
                </c:pt>
                <c:pt idx="9">
                  <c:v>225</c:v>
                </c:pt>
                <c:pt idx="10">
                  <c:v>245</c:v>
                </c:pt>
                <c:pt idx="11">
                  <c:v>265</c:v>
                </c:pt>
                <c:pt idx="12">
                  <c:v>285</c:v>
                </c:pt>
                <c:pt idx="13">
                  <c:v>305</c:v>
                </c:pt>
                <c:pt idx="14">
                  <c:v>325</c:v>
                </c:pt>
                <c:pt idx="15">
                  <c:v>345</c:v>
                </c:pt>
                <c:pt idx="16">
                  <c:v>365</c:v>
                </c:pt>
                <c:pt idx="17">
                  <c:v>385</c:v>
                </c:pt>
                <c:pt idx="18">
                  <c:v>405</c:v>
                </c:pt>
                <c:pt idx="19">
                  <c:v>425</c:v>
                </c:pt>
                <c:pt idx="20">
                  <c:v>445</c:v>
                </c:pt>
              </c:numCache>
            </c:numRef>
          </c:xVal>
          <c:yVal>
            <c:numRef>
              <c:f>'Quick Look'!$G$32:$G$52</c:f>
              <c:numCache>
                <c:formatCode>0</c:formatCode>
                <c:ptCount val="21"/>
                <c:pt idx="0">
                  <c:v>50</c:v>
                </c:pt>
                <c:pt idx="1">
                  <c:v>55.745054650000014</c:v>
                </c:pt>
                <c:pt idx="2">
                  <c:v>60.829996241370289</c:v>
                </c:pt>
                <c:pt idx="3">
                  <c:v>65.330672486050958</c:v>
                </c:pt>
                <c:pt idx="4">
                  <c:v>69.314216110978677</c:v>
                </c:pt>
                <c:pt idx="5">
                  <c:v>72.840046219389023</c:v>
                </c:pt>
                <c:pt idx="6">
                  <c:v>75.960754594610719</c:v>
                </c:pt>
                <c:pt idx="7">
                  <c:v>78.722890166585174</c:v>
                </c:pt>
                <c:pt idx="8">
                  <c:v>81.167653342325579</c:v>
                </c:pt>
                <c:pt idx="9">
                  <c:v>83.331510557047267</c:v>
                </c:pt>
                <c:pt idx="10">
                  <c:v>85.246738212701501</c:v>
                </c:pt>
                <c:pt idx="11">
                  <c:v>86.941904117377234</c:v>
                </c:pt>
                <c:pt idx="12">
                  <c:v>88.442293606789391</c:v>
                </c:pt>
                <c:pt idx="13">
                  <c:v>89.770286703942375</c:v>
                </c:pt>
                <c:pt idx="14">
                  <c:v>90.945691942736033</c:v>
                </c:pt>
                <c:pt idx="15">
                  <c:v>91.986041834874371</c:v>
                </c:pt>
                <c:pt idx="16">
                  <c:v>92.906854387303568</c:v>
                </c:pt>
                <c:pt idx="17">
                  <c:v>93.721864571010542</c:v>
                </c:pt>
                <c:pt idx="18">
                  <c:v>94.443229193803461</c:v>
                </c:pt>
                <c:pt idx="19">
                  <c:v>95.081708232985932</c:v>
                </c:pt>
                <c:pt idx="20">
                  <c:v>95.646825332708758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'Quick Look'!$H$31</c:f>
              <c:strCache>
                <c:ptCount val="1"/>
                <c:pt idx="0">
                  <c:v>still frozen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EE4000"/>
              </a:solidFill>
            </c:spPr>
          </c:marker>
          <c:xVal>
            <c:numRef>
              <c:f>'Quick Look'!$E$32:$E$52</c:f>
              <c:numCache>
                <c:formatCode>0</c:formatCode>
                <c:ptCount val="21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  <c:pt idx="8">
                  <c:v>205</c:v>
                </c:pt>
                <c:pt idx="9">
                  <c:v>225</c:v>
                </c:pt>
                <c:pt idx="10">
                  <c:v>245</c:v>
                </c:pt>
                <c:pt idx="11">
                  <c:v>265</c:v>
                </c:pt>
                <c:pt idx="12">
                  <c:v>285</c:v>
                </c:pt>
                <c:pt idx="13">
                  <c:v>305</c:v>
                </c:pt>
                <c:pt idx="14">
                  <c:v>325</c:v>
                </c:pt>
                <c:pt idx="15">
                  <c:v>345</c:v>
                </c:pt>
                <c:pt idx="16">
                  <c:v>365</c:v>
                </c:pt>
                <c:pt idx="17">
                  <c:v>385</c:v>
                </c:pt>
                <c:pt idx="18">
                  <c:v>405</c:v>
                </c:pt>
                <c:pt idx="19">
                  <c:v>425</c:v>
                </c:pt>
                <c:pt idx="20">
                  <c:v>445</c:v>
                </c:pt>
              </c:numCache>
            </c:numRef>
          </c:xVal>
          <c:yVal>
            <c:numRef>
              <c:f>'Quick Look'!$H$32:$H$52</c:f>
              <c:numCache>
                <c:formatCode>0</c:formatCode>
                <c:ptCount val="21"/>
                <c:pt idx="0">
                  <c:v>50</c:v>
                </c:pt>
                <c:pt idx="1">
                  <c:v>37.616703547499988</c:v>
                </c:pt>
                <c:pt idx="2">
                  <c:v>25.460502443109313</c:v>
                </c:pt>
                <c:pt idx="3">
                  <c:v>16.55460388791067</c:v>
                </c:pt>
                <c:pt idx="4">
                  <c:v>11.890741256995762</c:v>
                </c:pt>
                <c:pt idx="5">
                  <c:v>8.0800862497317656</c:v>
                </c:pt>
                <c:pt idx="6">
                  <c:v>4.9881434216182754</c:v>
                </c:pt>
                <c:pt idx="7">
                  <c:v>2.5000604054262436</c:v>
                </c:pt>
                <c:pt idx="8">
                  <c:v>0.84745559959534988</c:v>
                </c:pt>
                <c:pt idx="9">
                  <c:v>0.4167122360738188</c:v>
                </c:pt>
                <c:pt idx="10">
                  <c:v>0.14753261787298513</c:v>
                </c:pt>
                <c:pt idx="11">
                  <c:v>0.13058095882622778</c:v>
                </c:pt>
                <c:pt idx="12">
                  <c:v>0.11557706393210621</c:v>
                </c:pt>
                <c:pt idx="13">
                  <c:v>0.10229713296057638</c:v>
                </c:pt>
                <c:pt idx="14">
                  <c:v>9.0543080572639795E-2</c:v>
                </c:pt>
                <c:pt idx="15">
                  <c:v>8.0139581651256411E-2</c:v>
                </c:pt>
                <c:pt idx="16">
                  <c:v>7.0931456126964332E-2</c:v>
                </c:pt>
                <c:pt idx="17">
                  <c:v>6.2781354289894675E-2</c:v>
                </c:pt>
                <c:pt idx="18">
                  <c:v>5.5567708061965482E-2</c:v>
                </c:pt>
                <c:pt idx="19">
                  <c:v>4.9182917670140755E-2</c:v>
                </c:pt>
                <c:pt idx="20">
                  <c:v>4.3531746672912416E-2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'Quick Look'!$I$31</c:f>
              <c:strCache>
                <c:ptCount val="1"/>
                <c:pt idx="0">
                  <c:v>rean.last 20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triangle"/>
            <c:size val="8"/>
            <c:spPr>
              <a:solidFill>
                <a:srgbClr val="EE4000"/>
              </a:solidFill>
            </c:spPr>
          </c:marker>
          <c:xVal>
            <c:numRef>
              <c:f>'Quick Look'!$E$32:$E$52</c:f>
              <c:numCache>
                <c:formatCode>0</c:formatCode>
                <c:ptCount val="21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  <c:pt idx="8">
                  <c:v>205</c:v>
                </c:pt>
                <c:pt idx="9">
                  <c:v>225</c:v>
                </c:pt>
                <c:pt idx="10">
                  <c:v>245</c:v>
                </c:pt>
                <c:pt idx="11">
                  <c:v>265</c:v>
                </c:pt>
                <c:pt idx="12">
                  <c:v>285</c:v>
                </c:pt>
                <c:pt idx="13">
                  <c:v>305</c:v>
                </c:pt>
                <c:pt idx="14">
                  <c:v>325</c:v>
                </c:pt>
                <c:pt idx="15">
                  <c:v>345</c:v>
                </c:pt>
                <c:pt idx="16">
                  <c:v>365</c:v>
                </c:pt>
                <c:pt idx="17">
                  <c:v>385</c:v>
                </c:pt>
                <c:pt idx="18">
                  <c:v>405</c:v>
                </c:pt>
                <c:pt idx="19">
                  <c:v>425</c:v>
                </c:pt>
                <c:pt idx="20">
                  <c:v>445</c:v>
                </c:pt>
              </c:numCache>
            </c:numRef>
          </c:xVal>
          <c:yVal>
            <c:numRef>
              <c:f>'Quick Look'!$I$32:$I$52</c:f>
              <c:numCache>
                <c:formatCode>0</c:formatCode>
                <c:ptCount val="21"/>
                <c:pt idx="1">
                  <c:v>7.0691209012499989</c:v>
                </c:pt>
                <c:pt idx="2">
                  <c:v>8.3424949108629693</c:v>
                </c:pt>
                <c:pt idx="3">
                  <c:v>6.3686423222599169</c:v>
                </c:pt>
                <c:pt idx="4">
                  <c:v>2.9409800131336659</c:v>
                </c:pt>
                <c:pt idx="5">
                  <c:v>2.6030581951334533</c:v>
                </c:pt>
                <c:pt idx="6">
                  <c:v>2.3039639633700126</c:v>
                </c:pt>
                <c:pt idx="7">
                  <c:v>2.0392359857461839</c:v>
                </c:pt>
                <c:pt idx="8">
                  <c:v>1.4539677978019849</c:v>
                </c:pt>
                <c:pt idx="9">
                  <c:v>0.35500836100627159</c:v>
                </c:pt>
                <c:pt idx="10">
                  <c:v>0.23566313422688431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'Quick Look'!$J$31</c:f>
              <c:strCache>
                <c:ptCount val="1"/>
                <c:pt idx="0">
                  <c:v>reanimated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triangle"/>
            <c:size val="8"/>
            <c:spPr>
              <a:solidFill>
                <a:srgbClr val="EE4000"/>
              </a:solidFill>
            </c:spPr>
          </c:marker>
          <c:xVal>
            <c:numRef>
              <c:f>'Quick Look'!$E$32:$E$52</c:f>
              <c:numCache>
                <c:formatCode>0</c:formatCode>
                <c:ptCount val="21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125</c:v>
                </c:pt>
                <c:pt idx="5">
                  <c:v>145</c:v>
                </c:pt>
                <c:pt idx="6">
                  <c:v>165</c:v>
                </c:pt>
                <c:pt idx="7">
                  <c:v>185</c:v>
                </c:pt>
                <c:pt idx="8">
                  <c:v>205</c:v>
                </c:pt>
                <c:pt idx="9">
                  <c:v>225</c:v>
                </c:pt>
                <c:pt idx="10">
                  <c:v>245</c:v>
                </c:pt>
                <c:pt idx="11">
                  <c:v>265</c:v>
                </c:pt>
                <c:pt idx="12">
                  <c:v>285</c:v>
                </c:pt>
                <c:pt idx="13">
                  <c:v>305</c:v>
                </c:pt>
                <c:pt idx="14">
                  <c:v>325</c:v>
                </c:pt>
                <c:pt idx="15">
                  <c:v>345</c:v>
                </c:pt>
                <c:pt idx="16">
                  <c:v>365</c:v>
                </c:pt>
                <c:pt idx="17">
                  <c:v>385</c:v>
                </c:pt>
                <c:pt idx="18">
                  <c:v>405</c:v>
                </c:pt>
                <c:pt idx="19">
                  <c:v>425</c:v>
                </c:pt>
                <c:pt idx="20">
                  <c:v>445</c:v>
                </c:pt>
              </c:numCache>
            </c:numRef>
          </c:xVal>
          <c:yVal>
            <c:numRef>
              <c:f>'Quick Look'!$J$32:$J$52</c:f>
              <c:numCache>
                <c:formatCode>0</c:formatCode>
                <c:ptCount val="21"/>
                <c:pt idx="1">
                  <c:v>7.0691209012499989</c:v>
                </c:pt>
                <c:pt idx="2">
                  <c:v>15.411615812112968</c:v>
                </c:pt>
                <c:pt idx="3">
                  <c:v>21.780258134372886</c:v>
                </c:pt>
                <c:pt idx="4">
                  <c:v>24.721238147506551</c:v>
                </c:pt>
                <c:pt idx="5">
                  <c:v>27.324296342640004</c:v>
                </c:pt>
                <c:pt idx="6">
                  <c:v>29.628260306010016</c:v>
                </c:pt>
                <c:pt idx="7">
                  <c:v>31.667496291756201</c:v>
                </c:pt>
                <c:pt idx="8">
                  <c:v>33.121464089558188</c:v>
                </c:pt>
                <c:pt idx="9">
                  <c:v>33.476472450564458</c:v>
                </c:pt>
                <c:pt idx="10">
                  <c:v>33.712135584791341</c:v>
                </c:pt>
                <c:pt idx="11">
                  <c:v>33.712135584791341</c:v>
                </c:pt>
                <c:pt idx="12">
                  <c:v>33.712135584791341</c:v>
                </c:pt>
                <c:pt idx="13">
                  <c:v>33.712135584791341</c:v>
                </c:pt>
                <c:pt idx="14">
                  <c:v>33.712135584791341</c:v>
                </c:pt>
                <c:pt idx="15">
                  <c:v>33.712135584791341</c:v>
                </c:pt>
                <c:pt idx="16">
                  <c:v>33.712135584791341</c:v>
                </c:pt>
                <c:pt idx="17">
                  <c:v>33.712135584791341</c:v>
                </c:pt>
                <c:pt idx="18">
                  <c:v>33.712135584791341</c:v>
                </c:pt>
                <c:pt idx="19">
                  <c:v>33.712135584791341</c:v>
                </c:pt>
                <c:pt idx="20">
                  <c:v>33.712135584791341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35104"/>
        <c:axId val="197937024"/>
      </c:scatterChart>
      <c:valAx>
        <c:axId val="197935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97937024"/>
        <c:crosses val="autoZero"/>
        <c:crossBetween val="midCat"/>
      </c:valAx>
      <c:valAx>
        <c:axId val="19793702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97935104"/>
        <c:crosses val="autoZero"/>
        <c:crossBetween val="midCat"/>
      </c:valAx>
      <c:spPr>
        <a:solidFill>
          <a:srgbClr val="D9D9D9"/>
        </a:solidFill>
        <a:ln>
          <a:noFill/>
        </a:ln>
      </c:spPr>
    </c:plotArea>
    <c:legend>
      <c:legendPos val="b"/>
      <c:layout/>
      <c:overlay val="0"/>
      <c:spPr>
        <a:solidFill>
          <a:srgbClr val="D9D9D9"/>
        </a:solidFill>
        <a:ln>
          <a:solidFill>
            <a:srgbClr val="000000"/>
          </a:solidFill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18</xdr:row>
      <xdr:rowOff>142920</xdr:rowOff>
    </xdr:from>
    <xdr:to>
      <xdr:col>2</xdr:col>
      <xdr:colOff>5662800</xdr:colOff>
      <xdr:row>44</xdr:row>
      <xdr:rowOff>12600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Normal="100" zoomScalePageLayoutView="60" workbookViewId="0">
      <selection activeCell="A17" sqref="A17"/>
    </sheetView>
  </sheetViews>
  <sheetFormatPr defaultRowHeight="12.75" x14ac:dyDescent="0.2"/>
  <cols>
    <col min="1" max="1" width="4"/>
    <col min="2" max="2" width="6.140625"/>
    <col min="3" max="3" width="98.5703125"/>
    <col min="4" max="5" width="11.5703125"/>
    <col min="6" max="6" width="14.42578125"/>
    <col min="7" max="7" width="19.5703125"/>
    <col min="8" max="8" width="13.85546875"/>
    <col min="9" max="9" width="17"/>
    <col min="10" max="10" width="13.5703125"/>
    <col min="11" max="13" width="11.5703125"/>
    <col min="14" max="14" width="8.5703125"/>
    <col min="15" max="16" width="10.5703125"/>
    <col min="17" max="17" width="10.7109375"/>
    <col min="18" max="18" width="9.85546875"/>
    <col min="19" max="1025" width="11.5703125"/>
  </cols>
  <sheetData>
    <row r="1" spans="1:18" ht="15.75" x14ac:dyDescent="0.25">
      <c r="A1" s="11" t="s">
        <v>0</v>
      </c>
      <c r="B1" s="11"/>
      <c r="C1" s="11"/>
      <c r="D1" s="12" t="s">
        <v>1</v>
      </c>
      <c r="E1" s="12"/>
      <c r="F1" s="12"/>
      <c r="G1" s="12"/>
      <c r="K1" s="1" t="s">
        <v>2</v>
      </c>
      <c r="M1" s="1" t="s">
        <v>2</v>
      </c>
      <c r="N1" s="1" t="s">
        <v>2</v>
      </c>
      <c r="P1" s="1" t="s">
        <v>2</v>
      </c>
      <c r="Q1" s="1" t="s">
        <v>2</v>
      </c>
    </row>
    <row r="2" spans="1:18" ht="12.2" customHeight="1" x14ac:dyDescent="0.2">
      <c r="A2" s="13" t="s">
        <v>3</v>
      </c>
      <c r="B2" s="13"/>
      <c r="C2" s="13"/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2.95" customHeight="1" x14ac:dyDescent="0.2">
      <c r="A3" s="12"/>
      <c r="B3" s="12"/>
      <c r="C3" s="12"/>
      <c r="F3" t="s">
        <v>19</v>
      </c>
      <c r="I3" t="s">
        <v>20</v>
      </c>
      <c r="K3" t="s">
        <v>21</v>
      </c>
      <c r="O3" t="s">
        <v>21</v>
      </c>
    </row>
    <row r="4" spans="1:18" x14ac:dyDescent="0.2">
      <c r="A4" s="2">
        <v>45</v>
      </c>
      <c r="B4" t="s">
        <v>22</v>
      </c>
      <c r="C4" t="s">
        <v>86</v>
      </c>
      <c r="F4" t="s">
        <v>23</v>
      </c>
      <c r="G4" t="s">
        <v>24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29</v>
      </c>
      <c r="N4" t="s">
        <v>30</v>
      </c>
      <c r="O4" t="s">
        <v>31</v>
      </c>
    </row>
    <row r="5" spans="1:18" x14ac:dyDescent="0.2">
      <c r="A5" s="3">
        <v>90</v>
      </c>
      <c r="B5" t="s">
        <v>22</v>
      </c>
      <c r="C5" t="s">
        <v>87</v>
      </c>
      <c r="D5" t="s">
        <v>32</v>
      </c>
      <c r="E5" t="s">
        <v>32</v>
      </c>
      <c r="F5" t="s">
        <v>33</v>
      </c>
      <c r="G5" t="s">
        <v>34</v>
      </c>
      <c r="H5" t="s">
        <v>35</v>
      </c>
      <c r="I5" t="s">
        <v>34</v>
      </c>
      <c r="J5" t="s">
        <v>36</v>
      </c>
      <c r="K5" t="s">
        <v>37</v>
      </c>
      <c r="L5" t="s">
        <v>38</v>
      </c>
      <c r="M5" t="s">
        <v>38</v>
      </c>
      <c r="N5" t="s">
        <v>39</v>
      </c>
      <c r="O5" t="s">
        <v>40</v>
      </c>
      <c r="P5" t="s">
        <v>41</v>
      </c>
      <c r="Q5" t="s">
        <v>41</v>
      </c>
      <c r="R5" t="s">
        <v>42</v>
      </c>
    </row>
    <row r="6" spans="1:18" x14ac:dyDescent="0.2">
      <c r="A6" s="2">
        <v>0</v>
      </c>
      <c r="B6" t="s">
        <v>43</v>
      </c>
      <c r="C6" t="s">
        <v>44</v>
      </c>
      <c r="D6" t="s">
        <v>45</v>
      </c>
      <c r="E6" t="s">
        <v>46</v>
      </c>
      <c r="F6" t="s">
        <v>47</v>
      </c>
      <c r="G6" t="s">
        <v>48</v>
      </c>
      <c r="H6" t="s">
        <v>23</v>
      </c>
      <c r="I6" t="s">
        <v>49</v>
      </c>
      <c r="J6" t="s">
        <v>50</v>
      </c>
      <c r="K6" t="s">
        <v>51</v>
      </c>
      <c r="L6" t="s">
        <v>50</v>
      </c>
      <c r="M6" t="s">
        <v>52</v>
      </c>
      <c r="N6" t="s">
        <v>53</v>
      </c>
      <c r="O6" t="s">
        <v>50</v>
      </c>
      <c r="P6" t="s">
        <v>50</v>
      </c>
      <c r="Q6" t="s">
        <v>52</v>
      </c>
      <c r="R6" t="s">
        <v>52</v>
      </c>
    </row>
    <row r="7" spans="1:18" x14ac:dyDescent="0.2">
      <c r="A7" s="3">
        <v>50</v>
      </c>
      <c r="B7" t="s">
        <v>43</v>
      </c>
      <c r="C7" t="s">
        <v>85</v>
      </c>
      <c r="D7" t="s">
        <v>54</v>
      </c>
      <c r="E7" t="s">
        <v>55</v>
      </c>
      <c r="F7" t="s">
        <v>56</v>
      </c>
      <c r="G7" t="s">
        <v>57</v>
      </c>
      <c r="H7" t="s">
        <v>58</v>
      </c>
      <c r="I7" t="s">
        <v>59</v>
      </c>
      <c r="J7" t="s">
        <v>60</v>
      </c>
      <c r="K7" t="s">
        <v>61</v>
      </c>
      <c r="L7" t="s">
        <v>60</v>
      </c>
      <c r="M7" t="s">
        <v>62</v>
      </c>
      <c r="N7" t="s">
        <v>62</v>
      </c>
      <c r="O7" t="s">
        <v>60</v>
      </c>
      <c r="P7" t="s">
        <v>60</v>
      </c>
      <c r="Q7" t="s">
        <v>62</v>
      </c>
      <c r="R7" t="s">
        <v>62</v>
      </c>
    </row>
    <row r="8" spans="1:18" x14ac:dyDescent="0.2">
      <c r="C8" t="s">
        <v>84</v>
      </c>
      <c r="D8" s="4">
        <v>0</v>
      </c>
      <c r="E8" s="4">
        <f t="shared" ref="E8:E28" si="0">D8+A$5-A$4</f>
        <v>45</v>
      </c>
      <c r="F8" s="5" t="s">
        <v>63</v>
      </c>
      <c r="G8" s="5" t="s">
        <v>63</v>
      </c>
      <c r="H8" s="5" t="s">
        <v>63</v>
      </c>
      <c r="I8" s="5" t="s">
        <v>63</v>
      </c>
      <c r="J8" s="5" t="s">
        <v>63</v>
      </c>
      <c r="K8" s="4">
        <f t="shared" ref="K8:K28" si="1">IF(E8&lt;$A$16/2,0,IF(E8&lt;=$A$16,((E8-$A$16/2)/($A$16/2))*50,IF(E8&lt;=2*$A$16,50+((E8-$A$16)/(2*$A$16-$A$16))*45,IF(E8&lt;=2*$A$16+40,95+((E8-2*$A$16)/40)*4,99))))</f>
        <v>0</v>
      </c>
      <c r="L8" s="5" t="s">
        <v>63</v>
      </c>
      <c r="M8" s="4">
        <f>$A$7</f>
        <v>50</v>
      </c>
      <c r="N8" s="4">
        <f t="shared" ref="N8:N28" si="2">(1-K8/100)*(1-M8/100)*100</f>
        <v>50</v>
      </c>
      <c r="O8" s="5" t="s">
        <v>63</v>
      </c>
      <c r="P8" s="5" t="s">
        <v>63</v>
      </c>
      <c r="Q8" s="4">
        <v>0</v>
      </c>
      <c r="R8" s="4">
        <f t="shared" ref="R8:R28" si="3">100-N8-Q8</f>
        <v>50</v>
      </c>
    </row>
    <row r="9" spans="1:18" x14ac:dyDescent="0.2">
      <c r="D9" s="4">
        <f t="shared" ref="D9:D28" si="4">D8+20</f>
        <v>20</v>
      </c>
      <c r="E9" s="4">
        <f t="shared" si="0"/>
        <v>65</v>
      </c>
      <c r="F9" s="4">
        <f t="shared" ref="F9:F28" si="5">$A$11</f>
        <v>1</v>
      </c>
      <c r="G9" s="4">
        <f t="shared" ref="G9:G28" si="6">$A$12</f>
        <v>3</v>
      </c>
      <c r="H9" s="4">
        <f t="shared" ref="H9:H28" si="7">$A$13</f>
        <v>5</v>
      </c>
      <c r="I9" s="4">
        <f t="shared" ref="I9:I28" si="8">$A$14</f>
        <v>1</v>
      </c>
      <c r="J9" s="4">
        <f t="shared" ref="J9:J28" si="9">$A$15</f>
        <v>2</v>
      </c>
      <c r="K9" s="4">
        <f t="shared" si="1"/>
        <v>15</v>
      </c>
      <c r="L9" s="4">
        <f t="shared" ref="L9:L28" si="10">(1-(1-F9/100)*(1-G9/100)*(1-H9/100)*(1-I9/100)*(1-J9/100))*100</f>
        <v>11.490109300000018</v>
      </c>
      <c r="M9" s="4">
        <f t="shared" ref="M9:M28" si="11">(1-(1-M8/100)*(1-L9/100))*100</f>
        <v>55.745054650000014</v>
      </c>
      <c r="N9" s="4">
        <f t="shared" si="2"/>
        <v>37.616703547499988</v>
      </c>
      <c r="O9" s="4">
        <f>K9</f>
        <v>15</v>
      </c>
      <c r="P9" s="4">
        <f t="shared" ref="P9:P28" si="12">((1-M8/100)*O9/100)*(1-L9*0.5/100)*100</f>
        <v>7.0691209012499989</v>
      </c>
      <c r="Q9" s="4">
        <f t="shared" ref="Q9:Q28" si="13">Q8+P9</f>
        <v>7.0691209012499989</v>
      </c>
      <c r="R9" s="4">
        <f t="shared" si="3"/>
        <v>55.314175551250017</v>
      </c>
    </row>
    <row r="10" spans="1:18" x14ac:dyDescent="0.2">
      <c r="A10" s="12" t="s">
        <v>64</v>
      </c>
      <c r="B10" s="12"/>
      <c r="C10" s="12"/>
      <c r="D10" s="4">
        <f t="shared" si="4"/>
        <v>40</v>
      </c>
      <c r="E10" s="4">
        <f t="shared" si="0"/>
        <v>85</v>
      </c>
      <c r="F10" s="4">
        <f t="shared" si="5"/>
        <v>1</v>
      </c>
      <c r="G10" s="4">
        <f t="shared" si="6"/>
        <v>3</v>
      </c>
      <c r="H10" s="4">
        <f t="shared" si="7"/>
        <v>5</v>
      </c>
      <c r="I10" s="4">
        <f t="shared" si="8"/>
        <v>1</v>
      </c>
      <c r="J10" s="4">
        <f t="shared" si="9"/>
        <v>2</v>
      </c>
      <c r="K10" s="4">
        <f t="shared" si="1"/>
        <v>35</v>
      </c>
      <c r="L10" s="4">
        <f t="shared" si="10"/>
        <v>11.490109300000018</v>
      </c>
      <c r="M10" s="4">
        <f t="shared" si="11"/>
        <v>60.829996241370289</v>
      </c>
      <c r="N10" s="4">
        <f t="shared" si="2"/>
        <v>25.460502443109313</v>
      </c>
      <c r="O10" s="4">
        <f t="shared" ref="O10:O28" si="14">K10-K9</f>
        <v>20</v>
      </c>
      <c r="P10" s="4">
        <f t="shared" si="12"/>
        <v>8.3424949108629693</v>
      </c>
      <c r="Q10" s="4">
        <f t="shared" si="13"/>
        <v>15.411615812112968</v>
      </c>
      <c r="R10" s="4">
        <f t="shared" si="3"/>
        <v>59.127881744777724</v>
      </c>
    </row>
    <row r="11" spans="1:18" x14ac:dyDescent="0.2">
      <c r="A11" s="3">
        <v>1</v>
      </c>
      <c r="B11" t="s">
        <v>43</v>
      </c>
      <c r="C11" t="s">
        <v>65</v>
      </c>
      <c r="D11" s="4">
        <f t="shared" si="4"/>
        <v>60</v>
      </c>
      <c r="E11" s="4">
        <f t="shared" si="0"/>
        <v>105</v>
      </c>
      <c r="F11" s="4">
        <f t="shared" si="5"/>
        <v>1</v>
      </c>
      <c r="G11" s="4">
        <f t="shared" si="6"/>
        <v>3</v>
      </c>
      <c r="H11" s="4">
        <f t="shared" si="7"/>
        <v>5</v>
      </c>
      <c r="I11" s="4">
        <f t="shared" si="8"/>
        <v>1</v>
      </c>
      <c r="J11" s="4">
        <f t="shared" si="9"/>
        <v>2</v>
      </c>
      <c r="K11" s="4">
        <f t="shared" si="1"/>
        <v>52.25</v>
      </c>
      <c r="L11" s="4">
        <f t="shared" si="10"/>
        <v>11.490109300000018</v>
      </c>
      <c r="M11" s="4">
        <f t="shared" si="11"/>
        <v>65.330672486050958</v>
      </c>
      <c r="N11" s="4">
        <f t="shared" si="2"/>
        <v>16.55460388791067</v>
      </c>
      <c r="O11" s="4">
        <f t="shared" si="14"/>
        <v>17.25</v>
      </c>
      <c r="P11" s="4">
        <f t="shared" si="12"/>
        <v>6.3686423222599169</v>
      </c>
      <c r="Q11" s="4">
        <f t="shared" si="13"/>
        <v>21.780258134372886</v>
      </c>
      <c r="R11" s="4">
        <f t="shared" si="3"/>
        <v>61.665137977716441</v>
      </c>
    </row>
    <row r="12" spans="1:18" x14ac:dyDescent="0.2">
      <c r="A12" s="2">
        <v>3</v>
      </c>
      <c r="B12" t="s">
        <v>43</v>
      </c>
      <c r="C12" t="s">
        <v>66</v>
      </c>
      <c r="D12" s="4">
        <f t="shared" si="4"/>
        <v>80</v>
      </c>
      <c r="E12" s="4">
        <f t="shared" si="0"/>
        <v>125</v>
      </c>
      <c r="F12" s="4">
        <f t="shared" si="5"/>
        <v>1</v>
      </c>
      <c r="G12" s="4">
        <f t="shared" si="6"/>
        <v>3</v>
      </c>
      <c r="H12" s="4">
        <f t="shared" si="7"/>
        <v>5</v>
      </c>
      <c r="I12" s="4">
        <f t="shared" si="8"/>
        <v>1</v>
      </c>
      <c r="J12" s="4">
        <f t="shared" si="9"/>
        <v>2</v>
      </c>
      <c r="K12" s="4">
        <f t="shared" si="1"/>
        <v>61.25</v>
      </c>
      <c r="L12" s="4">
        <f t="shared" si="10"/>
        <v>11.490109300000018</v>
      </c>
      <c r="M12" s="4">
        <f t="shared" si="11"/>
        <v>69.314216110978677</v>
      </c>
      <c r="N12" s="4">
        <f t="shared" si="2"/>
        <v>11.890741256995762</v>
      </c>
      <c r="O12" s="4">
        <f t="shared" si="14"/>
        <v>9</v>
      </c>
      <c r="P12" s="4">
        <f t="shared" si="12"/>
        <v>2.9409800131336659</v>
      </c>
      <c r="Q12" s="4">
        <f t="shared" si="13"/>
        <v>24.721238147506551</v>
      </c>
      <c r="R12" s="4">
        <f t="shared" si="3"/>
        <v>63.388020595497679</v>
      </c>
    </row>
    <row r="13" spans="1:18" x14ac:dyDescent="0.2">
      <c r="A13" s="3">
        <v>5</v>
      </c>
      <c r="B13" t="s">
        <v>43</v>
      </c>
      <c r="C13" t="s">
        <v>67</v>
      </c>
      <c r="D13" s="4">
        <f t="shared" si="4"/>
        <v>100</v>
      </c>
      <c r="E13" s="4">
        <f t="shared" si="0"/>
        <v>145</v>
      </c>
      <c r="F13" s="4">
        <f t="shared" si="5"/>
        <v>1</v>
      </c>
      <c r="G13" s="4">
        <f t="shared" si="6"/>
        <v>3</v>
      </c>
      <c r="H13" s="4">
        <f t="shared" si="7"/>
        <v>5</v>
      </c>
      <c r="I13" s="4">
        <f t="shared" si="8"/>
        <v>1</v>
      </c>
      <c r="J13" s="4">
        <f t="shared" si="9"/>
        <v>2</v>
      </c>
      <c r="K13" s="4">
        <f t="shared" si="1"/>
        <v>70.25</v>
      </c>
      <c r="L13" s="4">
        <f t="shared" si="10"/>
        <v>11.490109300000018</v>
      </c>
      <c r="M13" s="4">
        <f t="shared" si="11"/>
        <v>72.840046219389023</v>
      </c>
      <c r="N13" s="4">
        <f t="shared" si="2"/>
        <v>8.0800862497317656</v>
      </c>
      <c r="O13" s="4">
        <f t="shared" si="14"/>
        <v>9</v>
      </c>
      <c r="P13" s="4">
        <f t="shared" si="12"/>
        <v>2.6030581951334533</v>
      </c>
      <c r="Q13" s="4">
        <f t="shared" si="13"/>
        <v>27.324296342640004</v>
      </c>
      <c r="R13" s="4">
        <f t="shared" si="3"/>
        <v>64.595617407628225</v>
      </c>
    </row>
    <row r="14" spans="1:18" x14ac:dyDescent="0.2">
      <c r="A14" s="2">
        <v>1</v>
      </c>
      <c r="B14" t="s">
        <v>43</v>
      </c>
      <c r="C14" t="s">
        <v>68</v>
      </c>
      <c r="D14" s="4">
        <f t="shared" si="4"/>
        <v>120</v>
      </c>
      <c r="E14" s="4">
        <f t="shared" si="0"/>
        <v>165</v>
      </c>
      <c r="F14" s="4">
        <f t="shared" si="5"/>
        <v>1</v>
      </c>
      <c r="G14" s="4">
        <f t="shared" si="6"/>
        <v>3</v>
      </c>
      <c r="H14" s="4">
        <f t="shared" si="7"/>
        <v>5</v>
      </c>
      <c r="I14" s="4">
        <f t="shared" si="8"/>
        <v>1</v>
      </c>
      <c r="J14" s="4">
        <f t="shared" si="9"/>
        <v>2</v>
      </c>
      <c r="K14" s="4">
        <f t="shared" si="1"/>
        <v>79.25</v>
      </c>
      <c r="L14" s="4">
        <f t="shared" si="10"/>
        <v>11.490109300000018</v>
      </c>
      <c r="M14" s="4">
        <f t="shared" si="11"/>
        <v>75.960754594610719</v>
      </c>
      <c r="N14" s="4">
        <f t="shared" si="2"/>
        <v>4.9881434216182754</v>
      </c>
      <c r="O14" s="4">
        <f t="shared" si="14"/>
        <v>9</v>
      </c>
      <c r="P14" s="4">
        <f t="shared" si="12"/>
        <v>2.3039639633700126</v>
      </c>
      <c r="Q14" s="4">
        <f t="shared" si="13"/>
        <v>29.628260306010016</v>
      </c>
      <c r="R14" s="4">
        <f t="shared" si="3"/>
        <v>65.383596272371705</v>
      </c>
    </row>
    <row r="15" spans="1:18" x14ac:dyDescent="0.2">
      <c r="A15" s="2">
        <v>2</v>
      </c>
      <c r="B15" t="s">
        <v>43</v>
      </c>
      <c r="C15" t="s">
        <v>69</v>
      </c>
      <c r="D15" s="4">
        <f t="shared" si="4"/>
        <v>140</v>
      </c>
      <c r="E15" s="4">
        <f t="shared" si="0"/>
        <v>185</v>
      </c>
      <c r="F15" s="4">
        <f t="shared" si="5"/>
        <v>1</v>
      </c>
      <c r="G15" s="4">
        <f t="shared" si="6"/>
        <v>3</v>
      </c>
      <c r="H15" s="4">
        <f t="shared" si="7"/>
        <v>5</v>
      </c>
      <c r="I15" s="4">
        <f t="shared" si="8"/>
        <v>1</v>
      </c>
      <c r="J15" s="4">
        <f t="shared" si="9"/>
        <v>2</v>
      </c>
      <c r="K15" s="4">
        <f t="shared" si="1"/>
        <v>88.25</v>
      </c>
      <c r="L15" s="4">
        <f t="shared" si="10"/>
        <v>11.490109300000018</v>
      </c>
      <c r="M15" s="4">
        <f t="shared" si="11"/>
        <v>78.722890166585174</v>
      </c>
      <c r="N15" s="4">
        <f t="shared" si="2"/>
        <v>2.5000604054262436</v>
      </c>
      <c r="O15" s="4">
        <f t="shared" si="14"/>
        <v>9</v>
      </c>
      <c r="P15" s="4">
        <f t="shared" si="12"/>
        <v>2.0392359857461839</v>
      </c>
      <c r="Q15" s="4">
        <f t="shared" si="13"/>
        <v>31.667496291756201</v>
      </c>
      <c r="R15" s="4">
        <f t="shared" si="3"/>
        <v>65.832443302817552</v>
      </c>
    </row>
    <row r="16" spans="1:18" x14ac:dyDescent="0.2">
      <c r="A16" s="2">
        <v>100</v>
      </c>
      <c r="B16" t="s">
        <v>32</v>
      </c>
      <c r="C16" s="6" t="s">
        <v>70</v>
      </c>
      <c r="D16" s="4">
        <f t="shared" si="4"/>
        <v>160</v>
      </c>
      <c r="E16" s="4">
        <f t="shared" si="0"/>
        <v>205</v>
      </c>
      <c r="F16" s="4">
        <f t="shared" si="5"/>
        <v>1</v>
      </c>
      <c r="G16" s="4">
        <f t="shared" si="6"/>
        <v>3</v>
      </c>
      <c r="H16" s="4">
        <f t="shared" si="7"/>
        <v>5</v>
      </c>
      <c r="I16" s="4">
        <f t="shared" si="8"/>
        <v>1</v>
      </c>
      <c r="J16" s="4">
        <f t="shared" si="9"/>
        <v>2</v>
      </c>
      <c r="K16" s="4">
        <f t="shared" si="1"/>
        <v>95.5</v>
      </c>
      <c r="L16" s="4">
        <f t="shared" si="10"/>
        <v>11.490109300000018</v>
      </c>
      <c r="M16" s="4">
        <f t="shared" si="11"/>
        <v>81.167653342325579</v>
      </c>
      <c r="N16" s="4">
        <f t="shared" si="2"/>
        <v>0.84745559959534988</v>
      </c>
      <c r="O16" s="4">
        <f t="shared" si="14"/>
        <v>7.25</v>
      </c>
      <c r="P16" s="4">
        <f t="shared" si="12"/>
        <v>1.4539677978019849</v>
      </c>
      <c r="Q16" s="4">
        <f t="shared" si="13"/>
        <v>33.121464089558188</v>
      </c>
      <c r="R16" s="4">
        <f t="shared" si="3"/>
        <v>66.031080310846463</v>
      </c>
    </row>
    <row r="17" spans="1:18" x14ac:dyDescent="0.2">
      <c r="C17" s="6" t="s">
        <v>71</v>
      </c>
      <c r="D17" s="4">
        <f t="shared" si="4"/>
        <v>180</v>
      </c>
      <c r="E17" s="4">
        <f t="shared" si="0"/>
        <v>225</v>
      </c>
      <c r="F17" s="4">
        <f t="shared" si="5"/>
        <v>1</v>
      </c>
      <c r="G17" s="4">
        <f t="shared" si="6"/>
        <v>3</v>
      </c>
      <c r="H17" s="4">
        <f t="shared" si="7"/>
        <v>5</v>
      </c>
      <c r="I17" s="4">
        <f t="shared" si="8"/>
        <v>1</v>
      </c>
      <c r="J17" s="4">
        <f t="shared" si="9"/>
        <v>2</v>
      </c>
      <c r="K17" s="4">
        <f t="shared" si="1"/>
        <v>97.5</v>
      </c>
      <c r="L17" s="4">
        <f t="shared" si="10"/>
        <v>11.490109300000018</v>
      </c>
      <c r="M17" s="4">
        <f t="shared" si="11"/>
        <v>83.331510557047267</v>
      </c>
      <c r="N17" s="4">
        <f t="shared" si="2"/>
        <v>0.4167122360738188</v>
      </c>
      <c r="O17" s="4">
        <f t="shared" si="14"/>
        <v>2</v>
      </c>
      <c r="P17" s="4">
        <f t="shared" si="12"/>
        <v>0.35500836100627159</v>
      </c>
      <c r="Q17" s="4">
        <f t="shared" si="13"/>
        <v>33.476472450564458</v>
      </c>
      <c r="R17" s="4">
        <f t="shared" si="3"/>
        <v>66.106815313361722</v>
      </c>
    </row>
    <row r="18" spans="1:18" x14ac:dyDescent="0.2">
      <c r="A18" s="7">
        <f>($A$6/100+(1-$A$6/100)*Q28/100)*100</f>
        <v>33.712135584791341</v>
      </c>
      <c r="B18" s="8" t="s">
        <v>43</v>
      </c>
      <c r="C18" s="8" t="s">
        <v>72</v>
      </c>
      <c r="D18" s="4">
        <f t="shared" si="4"/>
        <v>200</v>
      </c>
      <c r="E18" s="4">
        <f t="shared" si="0"/>
        <v>245</v>
      </c>
      <c r="F18" s="4">
        <f t="shared" si="5"/>
        <v>1</v>
      </c>
      <c r="G18" s="4">
        <f t="shared" si="6"/>
        <v>3</v>
      </c>
      <c r="H18" s="4">
        <f t="shared" si="7"/>
        <v>5</v>
      </c>
      <c r="I18" s="4">
        <f t="shared" si="8"/>
        <v>1</v>
      </c>
      <c r="J18" s="4">
        <f t="shared" si="9"/>
        <v>2</v>
      </c>
      <c r="K18" s="4">
        <f t="shared" si="1"/>
        <v>99</v>
      </c>
      <c r="L18" s="4">
        <f t="shared" si="10"/>
        <v>11.490109300000018</v>
      </c>
      <c r="M18" s="4">
        <f t="shared" si="11"/>
        <v>85.246738212701501</v>
      </c>
      <c r="N18" s="4">
        <f t="shared" si="2"/>
        <v>0.14753261787298513</v>
      </c>
      <c r="O18" s="4">
        <f t="shared" si="14"/>
        <v>1.5</v>
      </c>
      <c r="P18" s="4">
        <f t="shared" si="12"/>
        <v>0.23566313422688431</v>
      </c>
      <c r="Q18" s="4">
        <f t="shared" si="13"/>
        <v>33.712135584791341</v>
      </c>
      <c r="R18" s="4">
        <f t="shared" si="3"/>
        <v>66.140331797335676</v>
      </c>
    </row>
    <row r="19" spans="1:18" x14ac:dyDescent="0.2">
      <c r="D19" s="4">
        <f t="shared" si="4"/>
        <v>220</v>
      </c>
      <c r="E19" s="4">
        <f t="shared" si="0"/>
        <v>265</v>
      </c>
      <c r="F19" s="4">
        <f t="shared" si="5"/>
        <v>1</v>
      </c>
      <c r="G19" s="4">
        <f t="shared" si="6"/>
        <v>3</v>
      </c>
      <c r="H19" s="4">
        <f t="shared" si="7"/>
        <v>5</v>
      </c>
      <c r="I19" s="4">
        <f t="shared" si="8"/>
        <v>1</v>
      </c>
      <c r="J19" s="4">
        <f t="shared" si="9"/>
        <v>2</v>
      </c>
      <c r="K19" s="4">
        <f t="shared" si="1"/>
        <v>99</v>
      </c>
      <c r="L19" s="4">
        <f t="shared" si="10"/>
        <v>11.490109300000018</v>
      </c>
      <c r="M19" s="4">
        <f t="shared" si="11"/>
        <v>86.941904117377234</v>
      </c>
      <c r="N19" s="4">
        <f t="shared" si="2"/>
        <v>0.13058095882622778</v>
      </c>
      <c r="O19" s="4">
        <f t="shared" si="14"/>
        <v>0</v>
      </c>
      <c r="P19" s="4">
        <f t="shared" si="12"/>
        <v>0</v>
      </c>
      <c r="Q19" s="4">
        <f t="shared" si="13"/>
        <v>33.712135584791341</v>
      </c>
      <c r="R19" s="4">
        <f t="shared" si="3"/>
        <v>66.15728345638243</v>
      </c>
    </row>
    <row r="20" spans="1:18" x14ac:dyDescent="0.2">
      <c r="D20" s="4">
        <f t="shared" si="4"/>
        <v>240</v>
      </c>
      <c r="E20" s="4">
        <f t="shared" si="0"/>
        <v>285</v>
      </c>
      <c r="F20" s="4">
        <f t="shared" si="5"/>
        <v>1</v>
      </c>
      <c r="G20" s="4">
        <f t="shared" si="6"/>
        <v>3</v>
      </c>
      <c r="H20" s="4">
        <f t="shared" si="7"/>
        <v>5</v>
      </c>
      <c r="I20" s="4">
        <f t="shared" si="8"/>
        <v>1</v>
      </c>
      <c r="J20" s="4">
        <f t="shared" si="9"/>
        <v>2</v>
      </c>
      <c r="K20" s="4">
        <f t="shared" si="1"/>
        <v>99</v>
      </c>
      <c r="L20" s="4">
        <f t="shared" si="10"/>
        <v>11.490109300000018</v>
      </c>
      <c r="M20" s="4">
        <f t="shared" si="11"/>
        <v>88.442293606789391</v>
      </c>
      <c r="N20" s="4">
        <f t="shared" si="2"/>
        <v>0.11557706393210621</v>
      </c>
      <c r="O20" s="4">
        <f t="shared" si="14"/>
        <v>0</v>
      </c>
      <c r="P20" s="4">
        <f t="shared" si="12"/>
        <v>0</v>
      </c>
      <c r="Q20" s="4">
        <f t="shared" si="13"/>
        <v>33.712135584791341</v>
      </c>
      <c r="R20" s="4">
        <f t="shared" si="3"/>
        <v>66.172287351276552</v>
      </c>
    </row>
    <row r="21" spans="1:18" x14ac:dyDescent="0.2">
      <c r="D21" s="4">
        <f t="shared" si="4"/>
        <v>260</v>
      </c>
      <c r="E21" s="4">
        <f t="shared" si="0"/>
        <v>305</v>
      </c>
      <c r="F21" s="4">
        <f t="shared" si="5"/>
        <v>1</v>
      </c>
      <c r="G21" s="4">
        <f t="shared" si="6"/>
        <v>3</v>
      </c>
      <c r="H21" s="4">
        <f t="shared" si="7"/>
        <v>5</v>
      </c>
      <c r="I21" s="4">
        <f t="shared" si="8"/>
        <v>1</v>
      </c>
      <c r="J21" s="4">
        <f t="shared" si="9"/>
        <v>2</v>
      </c>
      <c r="K21" s="4">
        <f t="shared" si="1"/>
        <v>99</v>
      </c>
      <c r="L21" s="4">
        <f t="shared" si="10"/>
        <v>11.490109300000018</v>
      </c>
      <c r="M21" s="4">
        <f t="shared" si="11"/>
        <v>89.770286703942375</v>
      </c>
      <c r="N21" s="4">
        <f t="shared" si="2"/>
        <v>0.10229713296057638</v>
      </c>
      <c r="O21" s="4">
        <f t="shared" si="14"/>
        <v>0</v>
      </c>
      <c r="P21" s="4">
        <f t="shared" si="12"/>
        <v>0</v>
      </c>
      <c r="Q21" s="4">
        <f t="shared" si="13"/>
        <v>33.712135584791341</v>
      </c>
      <c r="R21" s="4">
        <f t="shared" si="3"/>
        <v>66.185567282248087</v>
      </c>
    </row>
    <row r="22" spans="1:18" x14ac:dyDescent="0.2">
      <c r="D22" s="4">
        <f t="shared" si="4"/>
        <v>280</v>
      </c>
      <c r="E22" s="4">
        <f t="shared" si="0"/>
        <v>325</v>
      </c>
      <c r="F22" s="4">
        <f t="shared" si="5"/>
        <v>1</v>
      </c>
      <c r="G22" s="4">
        <f t="shared" si="6"/>
        <v>3</v>
      </c>
      <c r="H22" s="4">
        <f t="shared" si="7"/>
        <v>5</v>
      </c>
      <c r="I22" s="4">
        <f t="shared" si="8"/>
        <v>1</v>
      </c>
      <c r="J22" s="4">
        <f t="shared" si="9"/>
        <v>2</v>
      </c>
      <c r="K22" s="4">
        <f t="shared" si="1"/>
        <v>99</v>
      </c>
      <c r="L22" s="4">
        <f t="shared" si="10"/>
        <v>11.490109300000018</v>
      </c>
      <c r="M22" s="4">
        <f t="shared" si="11"/>
        <v>90.945691942736033</v>
      </c>
      <c r="N22" s="4">
        <f t="shared" si="2"/>
        <v>9.0543080572639795E-2</v>
      </c>
      <c r="O22" s="4">
        <f t="shared" si="14"/>
        <v>0</v>
      </c>
      <c r="P22" s="4">
        <f t="shared" si="12"/>
        <v>0</v>
      </c>
      <c r="Q22" s="4">
        <f t="shared" si="13"/>
        <v>33.712135584791341</v>
      </c>
      <c r="R22" s="4">
        <f t="shared" si="3"/>
        <v>66.197321334636015</v>
      </c>
    </row>
    <row r="23" spans="1:18" x14ac:dyDescent="0.2">
      <c r="D23" s="4">
        <f t="shared" si="4"/>
        <v>300</v>
      </c>
      <c r="E23" s="4">
        <f t="shared" si="0"/>
        <v>345</v>
      </c>
      <c r="F23" s="4">
        <f t="shared" si="5"/>
        <v>1</v>
      </c>
      <c r="G23" s="4">
        <f t="shared" si="6"/>
        <v>3</v>
      </c>
      <c r="H23" s="4">
        <f t="shared" si="7"/>
        <v>5</v>
      </c>
      <c r="I23" s="4">
        <f t="shared" si="8"/>
        <v>1</v>
      </c>
      <c r="J23" s="4">
        <f t="shared" si="9"/>
        <v>2</v>
      </c>
      <c r="K23" s="4">
        <f t="shared" si="1"/>
        <v>99</v>
      </c>
      <c r="L23" s="4">
        <f t="shared" si="10"/>
        <v>11.490109300000018</v>
      </c>
      <c r="M23" s="4">
        <f t="shared" si="11"/>
        <v>91.986041834874371</v>
      </c>
      <c r="N23" s="4">
        <f t="shared" si="2"/>
        <v>8.0139581651256411E-2</v>
      </c>
      <c r="O23" s="4">
        <f t="shared" si="14"/>
        <v>0</v>
      </c>
      <c r="P23" s="4">
        <f t="shared" si="12"/>
        <v>0</v>
      </c>
      <c r="Q23" s="4">
        <f t="shared" si="13"/>
        <v>33.712135584791341</v>
      </c>
      <c r="R23" s="4">
        <f t="shared" si="3"/>
        <v>66.207724833557407</v>
      </c>
    </row>
    <row r="24" spans="1:18" x14ac:dyDescent="0.2">
      <c r="D24" s="4">
        <f t="shared" si="4"/>
        <v>320</v>
      </c>
      <c r="E24" s="4">
        <f t="shared" si="0"/>
        <v>365</v>
      </c>
      <c r="F24" s="4">
        <f t="shared" si="5"/>
        <v>1</v>
      </c>
      <c r="G24" s="4">
        <f t="shared" si="6"/>
        <v>3</v>
      </c>
      <c r="H24" s="4">
        <f t="shared" si="7"/>
        <v>5</v>
      </c>
      <c r="I24" s="4">
        <f t="shared" si="8"/>
        <v>1</v>
      </c>
      <c r="J24" s="4">
        <f t="shared" si="9"/>
        <v>2</v>
      </c>
      <c r="K24" s="4">
        <f t="shared" si="1"/>
        <v>99</v>
      </c>
      <c r="L24" s="4">
        <f t="shared" si="10"/>
        <v>11.490109300000018</v>
      </c>
      <c r="M24" s="4">
        <f t="shared" si="11"/>
        <v>92.906854387303568</v>
      </c>
      <c r="N24" s="4">
        <f t="shared" si="2"/>
        <v>7.0931456126964332E-2</v>
      </c>
      <c r="O24" s="4">
        <f t="shared" si="14"/>
        <v>0</v>
      </c>
      <c r="P24" s="4">
        <f t="shared" si="12"/>
        <v>0</v>
      </c>
      <c r="Q24" s="4">
        <f t="shared" si="13"/>
        <v>33.712135584791341</v>
      </c>
      <c r="R24" s="4">
        <f t="shared" si="3"/>
        <v>66.216932959081689</v>
      </c>
    </row>
    <row r="25" spans="1:18" x14ac:dyDescent="0.2">
      <c r="D25" s="4">
        <f t="shared" si="4"/>
        <v>340</v>
      </c>
      <c r="E25" s="4">
        <f t="shared" si="0"/>
        <v>385</v>
      </c>
      <c r="F25" s="4">
        <f t="shared" si="5"/>
        <v>1</v>
      </c>
      <c r="G25" s="4">
        <f t="shared" si="6"/>
        <v>3</v>
      </c>
      <c r="H25" s="4">
        <f t="shared" si="7"/>
        <v>5</v>
      </c>
      <c r="I25" s="4">
        <f t="shared" si="8"/>
        <v>1</v>
      </c>
      <c r="J25" s="4">
        <f t="shared" si="9"/>
        <v>2</v>
      </c>
      <c r="K25" s="4">
        <f t="shared" si="1"/>
        <v>99</v>
      </c>
      <c r="L25" s="4">
        <f t="shared" si="10"/>
        <v>11.490109300000018</v>
      </c>
      <c r="M25" s="4">
        <f t="shared" si="11"/>
        <v>93.721864571010542</v>
      </c>
      <c r="N25" s="4">
        <f t="shared" si="2"/>
        <v>6.2781354289894675E-2</v>
      </c>
      <c r="O25" s="4">
        <f t="shared" si="14"/>
        <v>0</v>
      </c>
      <c r="P25" s="4">
        <f t="shared" si="12"/>
        <v>0</v>
      </c>
      <c r="Q25" s="4">
        <f t="shared" si="13"/>
        <v>33.712135584791341</v>
      </c>
      <c r="R25" s="4">
        <f t="shared" si="3"/>
        <v>66.225083060918763</v>
      </c>
    </row>
    <row r="26" spans="1:18" x14ac:dyDescent="0.2">
      <c r="D26" s="4">
        <f t="shared" si="4"/>
        <v>360</v>
      </c>
      <c r="E26" s="4">
        <f t="shared" si="0"/>
        <v>405</v>
      </c>
      <c r="F26" s="4">
        <f t="shared" si="5"/>
        <v>1</v>
      </c>
      <c r="G26" s="4">
        <f t="shared" si="6"/>
        <v>3</v>
      </c>
      <c r="H26" s="4">
        <f t="shared" si="7"/>
        <v>5</v>
      </c>
      <c r="I26" s="4">
        <f t="shared" si="8"/>
        <v>1</v>
      </c>
      <c r="J26" s="4">
        <f t="shared" si="9"/>
        <v>2</v>
      </c>
      <c r="K26" s="4">
        <f t="shared" si="1"/>
        <v>99</v>
      </c>
      <c r="L26" s="4">
        <f t="shared" si="10"/>
        <v>11.490109300000018</v>
      </c>
      <c r="M26" s="4">
        <f t="shared" si="11"/>
        <v>94.443229193803461</v>
      </c>
      <c r="N26" s="4">
        <f t="shared" si="2"/>
        <v>5.5567708061965482E-2</v>
      </c>
      <c r="O26" s="4">
        <f t="shared" si="14"/>
        <v>0</v>
      </c>
      <c r="P26" s="4">
        <f t="shared" si="12"/>
        <v>0</v>
      </c>
      <c r="Q26" s="4">
        <f t="shared" si="13"/>
        <v>33.712135584791341</v>
      </c>
      <c r="R26" s="4">
        <f t="shared" si="3"/>
        <v>66.232296707146688</v>
      </c>
    </row>
    <row r="27" spans="1:18" x14ac:dyDescent="0.2">
      <c r="D27" s="4">
        <f t="shared" si="4"/>
        <v>380</v>
      </c>
      <c r="E27" s="4">
        <f t="shared" si="0"/>
        <v>425</v>
      </c>
      <c r="F27" s="4">
        <f t="shared" si="5"/>
        <v>1</v>
      </c>
      <c r="G27" s="4">
        <f t="shared" si="6"/>
        <v>3</v>
      </c>
      <c r="H27" s="4">
        <f t="shared" si="7"/>
        <v>5</v>
      </c>
      <c r="I27" s="4">
        <f t="shared" si="8"/>
        <v>1</v>
      </c>
      <c r="J27" s="4">
        <f t="shared" si="9"/>
        <v>2</v>
      </c>
      <c r="K27" s="4">
        <f t="shared" si="1"/>
        <v>99</v>
      </c>
      <c r="L27" s="4">
        <f t="shared" si="10"/>
        <v>11.490109300000018</v>
      </c>
      <c r="M27" s="4">
        <f t="shared" si="11"/>
        <v>95.081708232985932</v>
      </c>
      <c r="N27" s="4">
        <f t="shared" si="2"/>
        <v>4.9182917670140755E-2</v>
      </c>
      <c r="O27" s="4">
        <f t="shared" si="14"/>
        <v>0</v>
      </c>
      <c r="P27" s="4">
        <f t="shared" si="12"/>
        <v>0</v>
      </c>
      <c r="Q27" s="4">
        <f t="shared" si="13"/>
        <v>33.712135584791341</v>
      </c>
      <c r="R27" s="4">
        <f t="shared" si="3"/>
        <v>66.238681497538522</v>
      </c>
    </row>
    <row r="28" spans="1:18" x14ac:dyDescent="0.2">
      <c r="D28" s="4">
        <f t="shared" si="4"/>
        <v>400</v>
      </c>
      <c r="E28" s="4">
        <f t="shared" si="0"/>
        <v>445</v>
      </c>
      <c r="F28" s="4">
        <f t="shared" si="5"/>
        <v>1</v>
      </c>
      <c r="G28" s="4">
        <f t="shared" si="6"/>
        <v>3</v>
      </c>
      <c r="H28" s="4">
        <f t="shared" si="7"/>
        <v>5</v>
      </c>
      <c r="I28" s="4">
        <f t="shared" si="8"/>
        <v>1</v>
      </c>
      <c r="J28" s="4">
        <f t="shared" si="9"/>
        <v>2</v>
      </c>
      <c r="K28" s="4">
        <f t="shared" si="1"/>
        <v>99</v>
      </c>
      <c r="L28" s="4">
        <f t="shared" si="10"/>
        <v>11.490109300000018</v>
      </c>
      <c r="M28" s="4">
        <f t="shared" si="11"/>
        <v>95.646825332708758</v>
      </c>
      <c r="N28" s="4">
        <f t="shared" si="2"/>
        <v>4.3531746672912416E-2</v>
      </c>
      <c r="O28" s="4">
        <f t="shared" si="14"/>
        <v>0</v>
      </c>
      <c r="P28" s="4">
        <f t="shared" si="12"/>
        <v>0</v>
      </c>
      <c r="Q28" s="4">
        <f t="shared" si="13"/>
        <v>33.712135584791341</v>
      </c>
      <c r="R28" s="4">
        <f t="shared" si="3"/>
        <v>66.244332668535748</v>
      </c>
    </row>
    <row r="30" spans="1:18" x14ac:dyDescent="0.2">
      <c r="D30" s="12" t="s">
        <v>73</v>
      </c>
      <c r="E30" s="12"/>
      <c r="F30" s="12"/>
    </row>
    <row r="31" spans="1:18" x14ac:dyDescent="0.2">
      <c r="D31" s="9"/>
      <c r="E31" s="10" t="s">
        <v>74</v>
      </c>
      <c r="F31" t="s">
        <v>37</v>
      </c>
      <c r="G31" t="s">
        <v>75</v>
      </c>
      <c r="H31" t="s">
        <v>76</v>
      </c>
      <c r="I31" t="s">
        <v>77</v>
      </c>
      <c r="J31" t="s">
        <v>41</v>
      </c>
    </row>
    <row r="32" spans="1:18" x14ac:dyDescent="0.2">
      <c r="D32" s="9"/>
      <c r="E32" s="4">
        <f t="shared" ref="E32:E52" si="15">E8</f>
        <v>45</v>
      </c>
      <c r="F32" s="4">
        <f t="shared" ref="F32:F52" si="16">K8</f>
        <v>0</v>
      </c>
      <c r="G32" s="4">
        <f t="shared" ref="G32:G52" si="17">M8</f>
        <v>50</v>
      </c>
      <c r="H32" s="4">
        <f t="shared" ref="H32:H52" si="18">N8</f>
        <v>50</v>
      </c>
      <c r="I32" s="4"/>
      <c r="J32" s="4"/>
    </row>
    <row r="33" spans="1:10" x14ac:dyDescent="0.2">
      <c r="E33" s="4">
        <f t="shared" si="15"/>
        <v>65</v>
      </c>
      <c r="F33" s="4">
        <f t="shared" si="16"/>
        <v>15</v>
      </c>
      <c r="G33" s="4">
        <f t="shared" si="17"/>
        <v>55.745054650000014</v>
      </c>
      <c r="H33" s="4">
        <f t="shared" si="18"/>
        <v>37.616703547499988</v>
      </c>
      <c r="I33" s="4">
        <f t="shared" ref="I33:I52" si="19">P9</f>
        <v>7.0691209012499989</v>
      </c>
      <c r="J33" s="4">
        <f t="shared" ref="J33:J52" si="20">Q9</f>
        <v>7.0691209012499989</v>
      </c>
    </row>
    <row r="34" spans="1:10" x14ac:dyDescent="0.2">
      <c r="E34" s="4">
        <f t="shared" si="15"/>
        <v>85</v>
      </c>
      <c r="F34" s="4">
        <f t="shared" si="16"/>
        <v>35</v>
      </c>
      <c r="G34" s="4">
        <f t="shared" si="17"/>
        <v>60.829996241370289</v>
      </c>
      <c r="H34" s="4">
        <f t="shared" si="18"/>
        <v>25.460502443109313</v>
      </c>
      <c r="I34" s="4">
        <f t="shared" si="19"/>
        <v>8.3424949108629693</v>
      </c>
      <c r="J34" s="4">
        <f t="shared" si="20"/>
        <v>15.411615812112968</v>
      </c>
    </row>
    <row r="35" spans="1:10" x14ac:dyDescent="0.2">
      <c r="E35" s="4">
        <f t="shared" si="15"/>
        <v>105</v>
      </c>
      <c r="F35" s="4">
        <f t="shared" si="16"/>
        <v>52.25</v>
      </c>
      <c r="G35" s="4">
        <f t="shared" si="17"/>
        <v>65.330672486050958</v>
      </c>
      <c r="H35" s="4">
        <f t="shared" si="18"/>
        <v>16.55460388791067</v>
      </c>
      <c r="I35" s="4">
        <f t="shared" si="19"/>
        <v>6.3686423222599169</v>
      </c>
      <c r="J35" s="4">
        <f t="shared" si="20"/>
        <v>21.780258134372886</v>
      </c>
    </row>
    <row r="36" spans="1:10" x14ac:dyDescent="0.2">
      <c r="E36" s="4">
        <f t="shared" si="15"/>
        <v>125</v>
      </c>
      <c r="F36" s="4">
        <f t="shared" si="16"/>
        <v>61.25</v>
      </c>
      <c r="G36" s="4">
        <f t="shared" si="17"/>
        <v>69.314216110978677</v>
      </c>
      <c r="H36" s="4">
        <f t="shared" si="18"/>
        <v>11.890741256995762</v>
      </c>
      <c r="I36" s="4">
        <f t="shared" si="19"/>
        <v>2.9409800131336659</v>
      </c>
      <c r="J36" s="4">
        <f t="shared" si="20"/>
        <v>24.721238147506551</v>
      </c>
    </row>
    <row r="37" spans="1:10" x14ac:dyDescent="0.2">
      <c r="E37" s="4">
        <f t="shared" si="15"/>
        <v>145</v>
      </c>
      <c r="F37" s="4">
        <f t="shared" si="16"/>
        <v>70.25</v>
      </c>
      <c r="G37" s="4">
        <f t="shared" si="17"/>
        <v>72.840046219389023</v>
      </c>
      <c r="H37" s="4">
        <f t="shared" si="18"/>
        <v>8.0800862497317656</v>
      </c>
      <c r="I37" s="4">
        <f t="shared" si="19"/>
        <v>2.6030581951334533</v>
      </c>
      <c r="J37" s="4">
        <f t="shared" si="20"/>
        <v>27.324296342640004</v>
      </c>
    </row>
    <row r="38" spans="1:10" x14ac:dyDescent="0.2">
      <c r="E38" s="4">
        <f t="shared" si="15"/>
        <v>165</v>
      </c>
      <c r="F38" s="4">
        <f t="shared" si="16"/>
        <v>79.25</v>
      </c>
      <c r="G38" s="4">
        <f t="shared" si="17"/>
        <v>75.960754594610719</v>
      </c>
      <c r="H38" s="4">
        <f t="shared" si="18"/>
        <v>4.9881434216182754</v>
      </c>
      <c r="I38" s="4">
        <f t="shared" si="19"/>
        <v>2.3039639633700126</v>
      </c>
      <c r="J38" s="4">
        <f t="shared" si="20"/>
        <v>29.628260306010016</v>
      </c>
    </row>
    <row r="39" spans="1:10" x14ac:dyDescent="0.2">
      <c r="E39" s="4">
        <f t="shared" si="15"/>
        <v>185</v>
      </c>
      <c r="F39" s="4">
        <f t="shared" si="16"/>
        <v>88.25</v>
      </c>
      <c r="G39" s="4">
        <f t="shared" si="17"/>
        <v>78.722890166585174</v>
      </c>
      <c r="H39" s="4">
        <f t="shared" si="18"/>
        <v>2.5000604054262436</v>
      </c>
      <c r="I39" s="4">
        <f t="shared" si="19"/>
        <v>2.0392359857461839</v>
      </c>
      <c r="J39" s="4">
        <f t="shared" si="20"/>
        <v>31.667496291756201</v>
      </c>
    </row>
    <row r="40" spans="1:10" x14ac:dyDescent="0.2">
      <c r="E40" s="4">
        <f t="shared" si="15"/>
        <v>205</v>
      </c>
      <c r="F40" s="4">
        <f t="shared" si="16"/>
        <v>95.5</v>
      </c>
      <c r="G40" s="4">
        <f t="shared" si="17"/>
        <v>81.167653342325579</v>
      </c>
      <c r="H40" s="4">
        <f t="shared" si="18"/>
        <v>0.84745559959534988</v>
      </c>
      <c r="I40" s="4">
        <f t="shared" si="19"/>
        <v>1.4539677978019849</v>
      </c>
      <c r="J40" s="4">
        <f t="shared" si="20"/>
        <v>33.121464089558188</v>
      </c>
    </row>
    <row r="41" spans="1:10" x14ac:dyDescent="0.2">
      <c r="E41" s="4">
        <f t="shared" si="15"/>
        <v>225</v>
      </c>
      <c r="F41" s="4">
        <f t="shared" si="16"/>
        <v>97.5</v>
      </c>
      <c r="G41" s="4">
        <f t="shared" si="17"/>
        <v>83.331510557047267</v>
      </c>
      <c r="H41" s="4">
        <f t="shared" si="18"/>
        <v>0.4167122360738188</v>
      </c>
      <c r="I41" s="4">
        <f t="shared" si="19"/>
        <v>0.35500836100627159</v>
      </c>
      <c r="J41" s="4">
        <f t="shared" si="20"/>
        <v>33.476472450564458</v>
      </c>
    </row>
    <row r="42" spans="1:10" x14ac:dyDescent="0.2">
      <c r="E42" s="4">
        <f t="shared" si="15"/>
        <v>245</v>
      </c>
      <c r="F42" s="4">
        <f t="shared" si="16"/>
        <v>99</v>
      </c>
      <c r="G42" s="4">
        <f t="shared" si="17"/>
        <v>85.246738212701501</v>
      </c>
      <c r="H42" s="4">
        <f t="shared" si="18"/>
        <v>0.14753261787298513</v>
      </c>
      <c r="I42" s="4">
        <f t="shared" si="19"/>
        <v>0.23566313422688431</v>
      </c>
      <c r="J42" s="4">
        <f t="shared" si="20"/>
        <v>33.712135584791341</v>
      </c>
    </row>
    <row r="43" spans="1:10" x14ac:dyDescent="0.2">
      <c r="E43" s="4">
        <f t="shared" si="15"/>
        <v>265</v>
      </c>
      <c r="F43" s="4">
        <f t="shared" si="16"/>
        <v>99</v>
      </c>
      <c r="G43" s="4">
        <f t="shared" si="17"/>
        <v>86.941904117377234</v>
      </c>
      <c r="H43" s="4">
        <f t="shared" si="18"/>
        <v>0.13058095882622778</v>
      </c>
      <c r="I43" s="4">
        <f t="shared" si="19"/>
        <v>0</v>
      </c>
      <c r="J43" s="4">
        <f t="shared" si="20"/>
        <v>33.712135584791341</v>
      </c>
    </row>
    <row r="44" spans="1:10" x14ac:dyDescent="0.2">
      <c r="E44" s="4">
        <f t="shared" si="15"/>
        <v>285</v>
      </c>
      <c r="F44" s="4">
        <f t="shared" si="16"/>
        <v>99</v>
      </c>
      <c r="G44" s="4">
        <f t="shared" si="17"/>
        <v>88.442293606789391</v>
      </c>
      <c r="H44" s="4">
        <f t="shared" si="18"/>
        <v>0.11557706393210621</v>
      </c>
      <c r="I44" s="4">
        <f t="shared" si="19"/>
        <v>0</v>
      </c>
      <c r="J44" s="4">
        <f t="shared" si="20"/>
        <v>33.712135584791341</v>
      </c>
    </row>
    <row r="45" spans="1:10" x14ac:dyDescent="0.2">
      <c r="E45" s="4">
        <f t="shared" si="15"/>
        <v>305</v>
      </c>
      <c r="F45" s="4">
        <f t="shared" si="16"/>
        <v>99</v>
      </c>
      <c r="G45" s="4">
        <f t="shared" si="17"/>
        <v>89.770286703942375</v>
      </c>
      <c r="H45" s="4">
        <f t="shared" si="18"/>
        <v>0.10229713296057638</v>
      </c>
      <c r="I45" s="4">
        <f t="shared" si="19"/>
        <v>0</v>
      </c>
      <c r="J45" s="4">
        <f t="shared" si="20"/>
        <v>33.712135584791341</v>
      </c>
    </row>
    <row r="46" spans="1:10" x14ac:dyDescent="0.2">
      <c r="A46" s="14" t="s">
        <v>78</v>
      </c>
      <c r="B46" s="14"/>
      <c r="C46" s="14"/>
      <c r="E46" s="4">
        <f t="shared" si="15"/>
        <v>325</v>
      </c>
      <c r="F46" s="4">
        <f t="shared" si="16"/>
        <v>99</v>
      </c>
      <c r="G46" s="4">
        <f t="shared" si="17"/>
        <v>90.945691942736033</v>
      </c>
      <c r="H46" s="4">
        <f t="shared" si="18"/>
        <v>9.0543080572639795E-2</v>
      </c>
      <c r="I46" s="4">
        <f t="shared" si="19"/>
        <v>0</v>
      </c>
      <c r="J46" s="4">
        <f t="shared" si="20"/>
        <v>33.712135584791341</v>
      </c>
    </row>
    <row r="47" spans="1:10" x14ac:dyDescent="0.2">
      <c r="A47" s="12" t="s">
        <v>79</v>
      </c>
      <c r="B47" s="12"/>
      <c r="C47" s="12"/>
      <c r="E47" s="4">
        <f t="shared" si="15"/>
        <v>345</v>
      </c>
      <c r="F47" s="4">
        <f t="shared" si="16"/>
        <v>99</v>
      </c>
      <c r="G47" s="4">
        <f t="shared" si="17"/>
        <v>91.986041834874371</v>
      </c>
      <c r="H47" s="4">
        <f t="shared" si="18"/>
        <v>8.0139581651256411E-2</v>
      </c>
      <c r="I47" s="4">
        <f t="shared" si="19"/>
        <v>0</v>
      </c>
      <c r="J47" s="4">
        <f t="shared" si="20"/>
        <v>33.712135584791341</v>
      </c>
    </row>
    <row r="48" spans="1:10" x14ac:dyDescent="0.2">
      <c r="A48" s="12" t="s">
        <v>80</v>
      </c>
      <c r="B48" s="12"/>
      <c r="C48" s="12"/>
      <c r="E48" s="4">
        <f t="shared" si="15"/>
        <v>365</v>
      </c>
      <c r="F48" s="4">
        <f t="shared" si="16"/>
        <v>99</v>
      </c>
      <c r="G48" s="4">
        <f t="shared" si="17"/>
        <v>92.906854387303568</v>
      </c>
      <c r="H48" s="4">
        <f t="shared" si="18"/>
        <v>7.0931456126964332E-2</v>
      </c>
      <c r="I48" s="4">
        <f t="shared" si="19"/>
        <v>0</v>
      </c>
      <c r="J48" s="4">
        <f t="shared" si="20"/>
        <v>33.712135584791341</v>
      </c>
    </row>
    <row r="49" spans="1:10" x14ac:dyDescent="0.2">
      <c r="A49" s="12" t="s">
        <v>81</v>
      </c>
      <c r="B49" s="12"/>
      <c r="C49" s="12"/>
      <c r="E49" s="4">
        <f t="shared" si="15"/>
        <v>385</v>
      </c>
      <c r="F49" s="4">
        <f t="shared" si="16"/>
        <v>99</v>
      </c>
      <c r="G49" s="4">
        <f t="shared" si="17"/>
        <v>93.721864571010542</v>
      </c>
      <c r="H49" s="4">
        <f t="shared" si="18"/>
        <v>6.2781354289894675E-2</v>
      </c>
      <c r="I49" s="4">
        <f t="shared" si="19"/>
        <v>0</v>
      </c>
      <c r="J49" s="4">
        <f t="shared" si="20"/>
        <v>33.712135584791341</v>
      </c>
    </row>
    <row r="50" spans="1:10" x14ac:dyDescent="0.2">
      <c r="A50" s="12" t="s">
        <v>82</v>
      </c>
      <c r="B50" s="12"/>
      <c r="C50" s="12"/>
      <c r="E50" s="4">
        <f t="shared" si="15"/>
        <v>405</v>
      </c>
      <c r="F50" s="4">
        <f t="shared" si="16"/>
        <v>99</v>
      </c>
      <c r="G50" s="4">
        <f t="shared" si="17"/>
        <v>94.443229193803461</v>
      </c>
      <c r="H50" s="4">
        <f t="shared" si="18"/>
        <v>5.5567708061965482E-2</v>
      </c>
      <c r="I50" s="4">
        <f t="shared" si="19"/>
        <v>0</v>
      </c>
      <c r="J50" s="4">
        <f t="shared" si="20"/>
        <v>33.712135584791341</v>
      </c>
    </row>
    <row r="51" spans="1:10" x14ac:dyDescent="0.2">
      <c r="A51" s="12" t="s">
        <v>83</v>
      </c>
      <c r="B51" s="12"/>
      <c r="C51" s="12"/>
      <c r="E51" s="4">
        <f t="shared" si="15"/>
        <v>425</v>
      </c>
      <c r="F51" s="4">
        <f t="shared" si="16"/>
        <v>99</v>
      </c>
      <c r="G51" s="4">
        <f t="shared" si="17"/>
        <v>95.081708232985932</v>
      </c>
      <c r="H51" s="4">
        <f t="shared" si="18"/>
        <v>4.9182917670140755E-2</v>
      </c>
      <c r="I51" s="4">
        <f t="shared" si="19"/>
        <v>0</v>
      </c>
      <c r="J51" s="4">
        <f t="shared" si="20"/>
        <v>33.712135584791341</v>
      </c>
    </row>
    <row r="52" spans="1:10" x14ac:dyDescent="0.2">
      <c r="E52" s="4">
        <f t="shared" si="15"/>
        <v>445</v>
      </c>
      <c r="F52" s="4">
        <f t="shared" si="16"/>
        <v>99</v>
      </c>
      <c r="G52" s="4">
        <f t="shared" si="17"/>
        <v>95.646825332708758</v>
      </c>
      <c r="H52" s="4">
        <f t="shared" si="18"/>
        <v>4.3531746672912416E-2</v>
      </c>
      <c r="I52" s="4">
        <f t="shared" si="19"/>
        <v>0</v>
      </c>
      <c r="J52" s="4">
        <f t="shared" si="20"/>
        <v>33.712135584791341</v>
      </c>
    </row>
  </sheetData>
  <mergeCells count="12">
    <mergeCell ref="A50:C50"/>
    <mergeCell ref="A51:C51"/>
    <mergeCell ref="D30:F30"/>
    <mergeCell ref="A46:C46"/>
    <mergeCell ref="A47:C47"/>
    <mergeCell ref="A48:C48"/>
    <mergeCell ref="A49:C49"/>
    <mergeCell ref="A1:C1"/>
    <mergeCell ref="D1:G1"/>
    <mergeCell ref="A2:C2"/>
    <mergeCell ref="A3:C3"/>
    <mergeCell ref="A10:C10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Quick Look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Quick Look Calculator</dc:title>
  <cp:lastModifiedBy>Jordan</cp:lastModifiedBy>
  <cp:revision>2</cp:revision>
  <dcterms:created xsi:type="dcterms:W3CDTF">2008-01-25T18:43:47Z</dcterms:created>
  <dcterms:modified xsi:type="dcterms:W3CDTF">2016-10-06T17:49:20Z</dcterms:modified>
  <dc:language>en-US</dc:language>
</cp:coreProperties>
</file>